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elarve\Eelarve käskkirjad\2024\"/>
    </mc:Choice>
  </mc:AlternateContent>
  <xr:revisionPtr revIDLastSave="0" documentId="13_ncr:1_{53DBD768-F60E-464D-BEEF-A845795C1376}" xr6:coauthVersionLast="36" xr6:coauthVersionMax="36" xr10:uidLastSave="{00000000-0000-0000-0000-000000000000}"/>
  <bookViews>
    <workbookView xWindow="0" yWindow="0" windowWidth="38400" windowHeight="18405" xr2:uid="{BD55265E-7328-4F6D-85D8-FAD47CEA9A12}"/>
  </bookViews>
  <sheets>
    <sheet name="Lisa 1 RIA " sheetId="1" r:id="rId1"/>
  </sheets>
  <definedNames>
    <definedName name="_xlnm._FilterDatabase" localSheetId="0" hidden="1">'Lisa 1 RIA '!$A$14:$H$66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6" i="1" l="1"/>
  <c r="J57" i="1"/>
  <c r="J54" i="1"/>
  <c r="J55" i="1"/>
  <c r="J44" i="1"/>
  <c r="J45" i="1"/>
  <c r="J41" i="1"/>
  <c r="J37" i="1"/>
  <c r="J34" i="1"/>
  <c r="J31" i="1"/>
  <c r="J29" i="1"/>
  <c r="I59" i="1" l="1"/>
  <c r="I52" i="1"/>
  <c r="I50" i="1"/>
  <c r="I27" i="1"/>
  <c r="I23" i="1"/>
  <c r="I17" i="1"/>
  <c r="J17" i="1"/>
  <c r="J19" i="1"/>
  <c r="J20" i="1"/>
  <c r="J24" i="1"/>
  <c r="J23" i="1" s="1"/>
  <c r="J25" i="1"/>
  <c r="J26" i="1"/>
  <c r="J28" i="1"/>
  <c r="J30" i="1"/>
  <c r="J32" i="1"/>
  <c r="J11" i="1" s="1"/>
  <c r="J33" i="1"/>
  <c r="J35" i="1"/>
  <c r="J36" i="1"/>
  <c r="J38" i="1"/>
  <c r="J39" i="1"/>
  <c r="J40" i="1"/>
  <c r="J42" i="1"/>
  <c r="J43" i="1"/>
  <c r="J46" i="1"/>
  <c r="J47" i="1"/>
  <c r="J51" i="1"/>
  <c r="J50" i="1" s="1"/>
  <c r="J53" i="1"/>
  <c r="J58" i="1"/>
  <c r="J60" i="1"/>
  <c r="J61" i="1"/>
  <c r="J62" i="1"/>
  <c r="J63" i="1"/>
  <c r="J64" i="1"/>
  <c r="J65" i="1"/>
  <c r="J66" i="1"/>
  <c r="J67" i="1"/>
  <c r="J18" i="1"/>
  <c r="I7" i="1"/>
  <c r="I8" i="1" s="1"/>
  <c r="I9" i="1"/>
  <c r="J9" i="1"/>
  <c r="I10" i="1"/>
  <c r="J10" i="1"/>
  <c r="I11" i="1"/>
  <c r="I12" i="1"/>
  <c r="J7" i="1" l="1"/>
  <c r="J8" i="1" s="1"/>
  <c r="J59" i="1"/>
  <c r="J27" i="1"/>
  <c r="J22" i="1" s="1"/>
  <c r="J21" i="1" s="1"/>
  <c r="J52" i="1"/>
  <c r="J49" i="1" s="1"/>
  <c r="J48" i="1" s="1"/>
  <c r="J12" i="1"/>
  <c r="J13" i="1" s="1"/>
  <c r="I49" i="1"/>
  <c r="I48" i="1" s="1"/>
  <c r="I13" i="1"/>
  <c r="I22" i="1"/>
  <c r="I21" i="1" s="1"/>
  <c r="H65" i="1" l="1"/>
  <c r="H52" i="1"/>
  <c r="H12" i="1"/>
  <c r="H59" i="1"/>
  <c r="H10" i="1"/>
  <c r="H7" i="1"/>
  <c r="H9" i="1"/>
  <c r="H50" i="1"/>
  <c r="H23" i="1"/>
  <c r="H27" i="1"/>
  <c r="H22" i="1" l="1"/>
  <c r="H21" i="1" s="1"/>
  <c r="H49" i="1" l="1"/>
  <c r="H48" i="1" s="1"/>
  <c r="H17" i="1"/>
  <c r="H11" i="1"/>
  <c r="H8" i="1"/>
  <c r="H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tc={E3E78652-419B-4548-BC7C-7BD0A3652DA8}</author>
  </authors>
  <commentList>
    <comment ref="I51" authorId="0" shapeId="0" xr:uid="{E3E78652-419B-4548-BC7C-7BD0A3652DA8}">
      <text>
        <r>
          <rPr>
            <sz val="11"/>
            <color indexed="8"/>
            <rFont val="Calibri"/>
            <family val="2"/>
            <scheme val="minor"/>
          </rPr>
  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MKMilt ettevõtja elujõulisuse indeksi turvatestimiseks</t>
        </r>
      </text>
    </comment>
  </commentList>
</comments>
</file>

<file path=xl/sharedStrings.xml><?xml version="1.0" encoding="utf-8"?>
<sst xmlns="http://schemas.openxmlformats.org/spreadsheetml/2006/main" count="190" uniqueCount="69">
  <si>
    <t>Riigi Infosüsteemi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</si>
  <si>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</si>
  <si>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</si>
  <si>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</si>
  <si>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</si>
  <si>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</si>
  <si>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</si>
  <si>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</si>
  <si>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</si>
  <si>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</si>
  <si>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</si>
  <si>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</si>
  <si>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</si>
  <si>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</si>
  <si>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</si>
  <si>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</si>
  <si>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</si>
  <si>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</si>
  <si>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</si>
  <si>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</si>
  <si>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</si>
  <si>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</si>
  <si>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Dokumendi legaliseerimise riigilõiv</t>
  </si>
  <si>
    <t>40</t>
  </si>
  <si>
    <t>Saadud välistoetused</t>
  </si>
  <si>
    <t>44</t>
  </si>
  <si>
    <t>Omatulud transpordi- ja sidealasest tegevusest</t>
  </si>
  <si>
    <t>TULEMUSVALDKOND  INFOÜHISKOND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</si>
  <si>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</si>
  <si>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</si>
  <si>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</si>
  <si>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</si>
  <si>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</si>
  <si>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</si>
  <si>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</si>
  <si>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IYDA0101</t>
  </si>
  <si>
    <t>Digiriigi arenguhüpped</t>
  </si>
  <si>
    <t>60</t>
  </si>
  <si>
    <t>IYDA0102</t>
  </si>
  <si>
    <t>Digiriigi alusbaasi kindlustamine</t>
  </si>
  <si>
    <t>IYDA0202</t>
  </si>
  <si>
    <t>IYDA0203</t>
  </si>
  <si>
    <t>Küberturvalisuse tagamine</t>
  </si>
  <si>
    <t>TULEMUSVALDKOND  TEADUS-  JA  ARENDUSTEGEVUS  JA  ETTEVÕTLUS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</si>
  <si>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</si>
  <si>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</si>
  <si>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</si>
  <si>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</si>
  <si>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</si>
  <si>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KÄIBEMAKS  KOKKU</t>
  </si>
  <si>
    <t xml:space="preserve">Investeeringud </t>
  </si>
  <si>
    <t>Suundumuste, riskide ja mõjude analüüsivõime arendamine</t>
  </si>
  <si>
    <t>SE000028</t>
  </si>
  <si>
    <t>Vahendid RKASile</t>
  </si>
  <si>
    <t xml:space="preserve">DIGIÜHISKONNA  PROGRAMM  </t>
  </si>
  <si>
    <t>Investeeringud (sh RRFist, ERFist)</t>
  </si>
  <si>
    <t xml:space="preserve">TEADMUSSIIRDE  PROGRAMM  </t>
  </si>
  <si>
    <t>Sisemised muudatused</t>
  </si>
  <si>
    <t>Lõplik eelarve 2024</t>
  </si>
  <si>
    <t>2024_01</t>
  </si>
  <si>
    <t>MINISTRI_ LIIGENDUS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</si>
  <si>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</si>
  <si>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Riigikogus kinnitatud eelarve 2024</t>
  </si>
  <si>
    <t>Eelarve konto</t>
  </si>
  <si>
    <t>Tööjõukulud</t>
  </si>
  <si>
    <t>Majandamiskulud</t>
  </si>
  <si>
    <t>Toetused</t>
  </si>
  <si>
    <t>Riigi Infosüsteemi Ameti peadirektori käskkirja "Riigi Infosüsteemi Ameti 2024. aasta eelarve piirsummade kinnitamine"  juurde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</si>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</sst>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9"/>
      <color indexed="8"/>
      <name val="Segoe U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/>
    <xf numFmtId="3" fontId="5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/>
    </xf>
    <xf numFmtId="3" fontId="8" fillId="0" borderId="0" xfId="1" applyNumberFormat="1" applyFont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3" fontId="2" fillId="0" borderId="1" xfId="0" applyNumberFormat="1" applyFont="1" applyBorder="1"/>
    <xf numFmtId="0" fontId="14" fillId="2" borderId="1" xfId="0" applyFont="1" applyFill="1" applyBorder="1" applyAlignment="1">
      <alignment horizontal="left"/>
    </xf>
    <xf numFmtId="0" fontId="14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15" fillId="0" borderId="1" xfId="0" applyFont="1" applyBorder="1"/>
    <xf numFmtId="3" fontId="15" fillId="0" borderId="1" xfId="0" applyNumberFormat="1" applyFont="1" applyBorder="1"/>
    <xf numFmtId="0" fontId="16" fillId="0" borderId="0" xfId="0" applyFont="1"/>
    <xf numFmtId="0" fontId="17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20" fillId="0" borderId="0" xfId="0" applyFont="1" applyAlignment="1">
      <alignment vertical="center"/>
    </xf>
    <xf numFmtId="0" fontId="16" fillId="0" borderId="1" xfId="0" applyFont="1" applyBorder="1"/>
    <xf numFmtId="0" fontId="2" fillId="0" borderId="0" xfId="0" applyFont="1" applyAlignment="1">
      <alignment horizontal="right" wrapText="1"/>
    </xf>
    <xf numFmtId="0" fontId="14" fillId="2" borderId="1" xfId="0" applyFont="1" applyFill="1" applyBorder="1" applyAlignment="1">
      <alignment vertical="center"/>
    </xf>
    <xf numFmtId="3" fontId="2" fillId="0" borderId="2" xfId="0" applyNumberFormat="1" applyFont="1" applyBorder="1"/>
    <xf numFmtId="0" fontId="9" fillId="3" borderId="1" xfId="0" applyFont="1" applyFill="1" applyBorder="1" applyAlignment="1">
      <alignment vertical="center" wrapText="1"/>
    </xf>
    <xf numFmtId="4" fontId="9" fillId="3" borderId="1" xfId="2" applyNumberFormat="1" applyFont="1" applyFill="1" applyBorder="1" applyAlignment="1">
      <alignment horizontal="left"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0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0" fillId="0" borderId="0" xfId="0"/>
    <xf numFmtId="0" fontId="11" fillId="0" borderId="1" xfId="2" applyFont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13" fillId="2" borderId="1" xfId="1" applyFont="1" applyFill="1" applyBorder="1" applyAlignment="1">
      <alignment horizontal="left"/>
    </xf>
    <xf numFmtId="0" fontId="13" fillId="3" borderId="1" xfId="1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3" fillId="3" borderId="1" xfId="1" applyFont="1" applyFill="1" applyBorder="1" applyAlignment="1">
      <alignment horizontal="left"/>
    </xf>
    <xf numFmtId="0" fontId="2" fillId="0" borderId="1" xfId="0" applyFont="1" applyBorder="1" applyAlignment="1">
      <alignment wrapText="1"/>
    </xf>
  </cellXfs>
  <cellStyles count="3">
    <cellStyle name="Normaallaad 2" xfId="1" xr:uid="{D39CE006-DE3B-4466-86C6-F67921C701EB}"/>
    <cellStyle name="Normaallaad 4" xfId="2" xr:uid="{1507905D-34D6-48BB-AA70-64C144872E3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D0482ED7-A4F4-403A-A240-94CF7544290C}" userId="S-1-5-21-2009196460-3307222142-1538888278-373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4" dT="2024-01-11T14:31:42.51" personId="{D0482ED7-A4F4-403A-A240-94CF7544290C}" id="{E3E78652-419B-4548-BC7C-7BD0A3652DA8}">
    <text>MKMilt ettevõtja elujõulisuse indeksi turvatestimiseks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6E2AB-4C56-499E-B531-980549F653C4}">
  <sheetPr>
    <pageSetUpPr fitToPage="1"/>
  </sheetPr>
  <dimension ref="A1:S71"/>
  <sheetViews>
    <sheetView tabSelected="1" zoomScaleNormal="100" workbookViewId="0">
      <selection activeCell="P14" sqref="P14"/>
    </sheetView>
  </sheetViews>
  <sheetFormatPr defaultRowHeight="15" x14ac:dyDescent="0.25"/>
  <cols>
    <col min="1" max="1" width="10.7109375" customWidth="1"/>
    <col min="2" max="2" width="25.7109375" customWidth="1"/>
    <col min="3" max="3" width="7.42578125" style="1" customWidth="1"/>
    <col min="4" max="4" width="9.28515625" customWidth="1"/>
    <col min="5" max="5" width="15.42578125" bestFit="1" customWidth="1"/>
    <col min="6" max="6" width="10.140625" style="54" customWidth="1"/>
    <col min="7" max="7" width="37.140625" customWidth="1"/>
    <col min="8" max="8" width="11.140625" customWidth="1"/>
    <col min="9" max="9" width="10.85546875" customWidth="1"/>
    <col min="10" max="10" width="11.140625" customWidth="1"/>
    <col min="11" max="11" width="19.5703125" customWidth="1"/>
  </cols>
  <sheetData>
    <row r="1" spans="1:10" x14ac:dyDescent="0.25">
      <c r="J1" s="2" t="s">
        <v>68</v>
      </c>
    </row>
    <row r="2" spans="1:10" ht="13.9" customHeight="1" x14ac:dyDescent="0.25">
      <c r="G2" s="58" t="s">
        <v>67</v>
      </c>
      <c r="H2" s="59"/>
      <c r="I2" s="59"/>
      <c r="J2" s="59"/>
    </row>
    <row r="3" spans="1:10" ht="14.45" customHeight="1" x14ac:dyDescent="0.25">
      <c r="D3" s="3"/>
      <c r="E3" s="42"/>
      <c r="F3" s="53"/>
      <c r="G3" s="59"/>
      <c r="H3" s="59"/>
      <c r="I3" s="59"/>
      <c r="J3" s="59"/>
    </row>
    <row r="4" spans="1:10" ht="15" customHeight="1" x14ac:dyDescent="0.25">
      <c r="C4" s="3"/>
      <c r="D4" s="3"/>
      <c r="E4" s="3"/>
      <c r="F4" s="3"/>
      <c r="G4" s="3"/>
      <c r="H4" s="3"/>
    </row>
    <row r="6" spans="1:10" x14ac:dyDescent="0.25">
      <c r="A6" s="4" t="s">
        <v>0</v>
      </c>
    </row>
    <row r="7" spans="1:10" x14ac:dyDescent="0.25">
      <c r="A7" s="4"/>
      <c r="G7" s="5" t="s">
        <v>1</v>
      </c>
      <c r="H7" s="6">
        <f>+SUBTOTAL(9, H18:H20)</f>
        <v>14911131</v>
      </c>
      <c r="I7" s="6">
        <f t="shared" ref="I7:J7" si="0">+SUBTOTAL(9, I18:I20)</f>
        <v>0</v>
      </c>
      <c r="J7" s="6">
        <f t="shared" si="0"/>
        <v>14911131</v>
      </c>
    </row>
    <row r="8" spans="1:10" x14ac:dyDescent="0.25">
      <c r="A8" s="4"/>
      <c r="G8" s="7" t="s">
        <v>2</v>
      </c>
      <c r="H8" s="8">
        <f>SUM(H7)</f>
        <v>14911131</v>
      </c>
      <c r="I8" s="8">
        <f t="shared" ref="I8:J8" si="1">SUM(I7)</f>
        <v>0</v>
      </c>
      <c r="J8" s="8">
        <f t="shared" si="1"/>
        <v>14911131</v>
      </c>
    </row>
    <row r="9" spans="1:10" x14ac:dyDescent="0.25">
      <c r="A9" s="4"/>
      <c r="G9" s="9" t="s">
        <v>3</v>
      </c>
      <c r="H9" s="6">
        <f>SUMIF($G$24:$G$51,"Investeeringud*",H$24:H$51)</f>
        <v>-12551289.17</v>
      </c>
      <c r="I9" s="6">
        <f t="shared" ref="I9:J9" si="2">SUMIF($G$24:$G$51,"Investeeringud*",I$24:I$51)</f>
        <v>-30000</v>
      </c>
      <c r="J9" s="6">
        <f t="shared" si="2"/>
        <v>-12581289.17</v>
      </c>
    </row>
    <row r="10" spans="1:10" x14ac:dyDescent="0.25">
      <c r="A10" s="4"/>
      <c r="G10" s="10" t="s">
        <v>4</v>
      </c>
      <c r="H10" s="6">
        <f>SUMIF($G$24:$G$58,"Kulud*",H$24:H$58)</f>
        <v>0</v>
      </c>
      <c r="I10" s="6">
        <f t="shared" ref="I10:J10" si="3">SUMIF($G$24:$G$58,"Kulud*",I$24:I$58)</f>
        <v>0</v>
      </c>
      <c r="J10" s="6">
        <f t="shared" si="3"/>
        <v>0</v>
      </c>
    </row>
    <row r="11" spans="1:10" x14ac:dyDescent="0.25">
      <c r="A11" s="4"/>
      <c r="G11" s="5" t="s">
        <v>5</v>
      </c>
      <c r="H11" s="6">
        <f>SUMIF($G$24:$G$51,"Põhivara kulum*",H$24:H$51)</f>
        <v>-5646930.7099999981</v>
      </c>
      <c r="I11" s="6">
        <f t="shared" ref="I11:J11" si="4">SUMIF($G$24:$G$51,"Põhivara kulum*",I$24:I$51)</f>
        <v>0</v>
      </c>
      <c r="J11" s="6">
        <f t="shared" si="4"/>
        <v>-5646930.7099999981</v>
      </c>
    </row>
    <row r="12" spans="1:10" x14ac:dyDescent="0.25">
      <c r="A12" s="4"/>
      <c r="G12" s="5" t="s">
        <v>6</v>
      </c>
      <c r="H12" s="6">
        <f>+SUBTOTAL(9, H60:H67)</f>
        <v>-5514126.290000001</v>
      </c>
      <c r="I12" s="6">
        <f t="shared" ref="I12:J12" si="5">+SUBTOTAL(9, I60:I67)</f>
        <v>0</v>
      </c>
      <c r="J12" s="6">
        <f t="shared" si="5"/>
        <v>-5514126.290000001</v>
      </c>
    </row>
    <row r="13" spans="1:10" x14ac:dyDescent="0.25">
      <c r="A13" s="4"/>
      <c r="G13" s="7" t="s">
        <v>7</v>
      </c>
      <c r="H13" s="11">
        <f>SUM(H9:H12)</f>
        <v>-23712346.170000002</v>
      </c>
      <c r="I13" s="11">
        <f t="shared" ref="I13:J13" si="6">SUM(I9:I12)</f>
        <v>-30000</v>
      </c>
      <c r="J13" s="11">
        <f t="shared" si="6"/>
        <v>-23742346.170000002</v>
      </c>
    </row>
    <row r="14" spans="1:10" ht="38.25" x14ac:dyDescent="0.25">
      <c r="A14" s="12" t="s">
        <v>8</v>
      </c>
      <c r="B14" s="12" t="s">
        <v>9</v>
      </c>
      <c r="C14" s="13" t="s">
        <v>10</v>
      </c>
      <c r="D14" s="12" t="s">
        <v>11</v>
      </c>
      <c r="E14" s="12" t="s">
        <v>12</v>
      </c>
      <c r="F14" s="12" t="s">
        <v>63</v>
      </c>
      <c r="G14" s="12" t="s">
        <v>13</v>
      </c>
      <c r="H14" s="12" t="s">
        <v>62</v>
      </c>
      <c r="I14" s="45" t="s">
        <v>57</v>
      </c>
      <c r="J14" s="46" t="s">
        <v>58</v>
      </c>
    </row>
    <row r="15" spans="1:10" ht="24" customHeight="1" x14ac:dyDescent="0.25">
      <c r="A15" s="14"/>
      <c r="B15" s="14"/>
      <c r="C15" s="15"/>
      <c r="D15" s="16"/>
      <c r="E15" s="17"/>
      <c r="F15" s="55"/>
      <c r="G15" s="18" t="s">
        <v>14</v>
      </c>
      <c r="H15" s="19" t="s">
        <v>15</v>
      </c>
      <c r="I15" s="47" t="s">
        <v>60</v>
      </c>
      <c r="J15" s="48"/>
    </row>
    <row r="16" spans="1:10" ht="14.45" customHeight="1" x14ac:dyDescent="0.25">
      <c r="A16" s="16" t="s">
        <v>16</v>
      </c>
      <c r="B16" s="16" t="s">
        <v>16</v>
      </c>
      <c r="C16" s="20" t="s">
        <v>16</v>
      </c>
      <c r="D16" s="16"/>
      <c r="E16" s="17"/>
      <c r="F16" s="55"/>
      <c r="G16" s="18" t="s">
        <v>17</v>
      </c>
      <c r="H16" s="21">
        <v>2024</v>
      </c>
      <c r="I16" s="49" t="s">
        <v>59</v>
      </c>
      <c r="J16" s="50"/>
    </row>
    <row r="17" spans="1:10" x14ac:dyDescent="0.25">
      <c r="A17" s="63" t="s">
        <v>18</v>
      </c>
      <c r="B17" s="63"/>
      <c r="C17" s="22"/>
      <c r="D17" s="23"/>
      <c r="E17" s="23"/>
      <c r="F17" s="56"/>
      <c r="G17" s="23"/>
      <c r="H17" s="24">
        <f t="shared" ref="H17:J17" si="7">+SUBTOTAL(9, H18:H20)</f>
        <v>14911131</v>
      </c>
      <c r="I17" s="24">
        <f t="shared" si="7"/>
        <v>0</v>
      </c>
      <c r="J17" s="24">
        <f t="shared" si="7"/>
        <v>14911131</v>
      </c>
    </row>
    <row r="18" spans="1:10" x14ac:dyDescent="0.25">
      <c r="A18" s="25" t="s">
        <v>19</v>
      </c>
      <c r="B18" s="25" t="s">
        <v>20</v>
      </c>
      <c r="C18" s="21" t="s">
        <v>21</v>
      </c>
      <c r="D18" s="25" t="s">
        <v>16</v>
      </c>
      <c r="E18" s="25" t="s">
        <v>16</v>
      </c>
      <c r="F18" s="21"/>
      <c r="G18" s="25" t="s">
        <v>22</v>
      </c>
      <c r="H18" s="26">
        <v>8345</v>
      </c>
      <c r="I18" s="16"/>
      <c r="J18" s="26">
        <f>+H18+I18</f>
        <v>8345</v>
      </c>
    </row>
    <row r="19" spans="1:10" x14ac:dyDescent="0.25">
      <c r="A19" s="25"/>
      <c r="B19" s="25"/>
      <c r="C19" s="21" t="s">
        <v>23</v>
      </c>
      <c r="D19" s="25" t="s">
        <v>16</v>
      </c>
      <c r="E19" s="25" t="s">
        <v>16</v>
      </c>
      <c r="F19" s="21"/>
      <c r="G19" s="25" t="s">
        <v>24</v>
      </c>
      <c r="H19" s="26">
        <v>13050786</v>
      </c>
      <c r="I19" s="16"/>
      <c r="J19" s="26">
        <f t="shared" ref="J19:J67" si="8">+H19+I19</f>
        <v>13050786</v>
      </c>
    </row>
    <row r="20" spans="1:10" x14ac:dyDescent="0.25">
      <c r="A20" s="25"/>
      <c r="B20" s="25"/>
      <c r="C20" s="21" t="s">
        <v>25</v>
      </c>
      <c r="D20" s="25" t="s">
        <v>16</v>
      </c>
      <c r="E20" s="25" t="s">
        <v>16</v>
      </c>
      <c r="F20" s="21"/>
      <c r="G20" s="25" t="s">
        <v>26</v>
      </c>
      <c r="H20" s="26">
        <v>1852000</v>
      </c>
      <c r="I20" s="16"/>
      <c r="J20" s="26">
        <f t="shared" si="8"/>
        <v>1852000</v>
      </c>
    </row>
    <row r="21" spans="1:10" x14ac:dyDescent="0.25">
      <c r="A21" s="64" t="s">
        <v>27</v>
      </c>
      <c r="B21" s="64"/>
      <c r="C21" s="28"/>
      <c r="D21" s="29"/>
      <c r="E21" s="29"/>
      <c r="F21" s="22"/>
      <c r="G21" s="29"/>
      <c r="H21" s="30">
        <f>+SUBTOTAL(9, H22:H47)</f>
        <v>-47973220.949199989</v>
      </c>
      <c r="I21" s="30">
        <f t="shared" ref="I21:J21" si="9">+SUBTOTAL(9, I22:I47)</f>
        <v>0</v>
      </c>
      <c r="J21" s="30">
        <f t="shared" si="9"/>
        <v>-47973220.949199989</v>
      </c>
    </row>
    <row r="22" spans="1:10" x14ac:dyDescent="0.25">
      <c r="A22" s="64" t="s">
        <v>54</v>
      </c>
      <c r="B22" s="64"/>
      <c r="C22" s="22"/>
      <c r="D22" s="29"/>
      <c r="E22" s="29"/>
      <c r="F22" s="22"/>
      <c r="G22" s="29"/>
      <c r="H22" s="30">
        <f>+SUBTOTAL(9, H23:H47)</f>
        <v>-47973220.949199989</v>
      </c>
      <c r="I22" s="30">
        <f t="shared" ref="I22:J22" si="10">+SUBTOTAL(9, I23:I47)</f>
        <v>0</v>
      </c>
      <c r="J22" s="30">
        <f t="shared" si="10"/>
        <v>-47973220.949199989</v>
      </c>
    </row>
    <row r="23" spans="1:10" x14ac:dyDescent="0.25">
      <c r="A23" s="65" t="s">
        <v>28</v>
      </c>
      <c r="B23" s="65"/>
      <c r="C23" s="22"/>
      <c r="D23" s="29"/>
      <c r="E23" s="29"/>
      <c r="F23" s="22"/>
      <c r="G23" s="29"/>
      <c r="H23" s="30">
        <f>+SUBTOTAL(9, H24:H26)</f>
        <v>-11834289.17</v>
      </c>
      <c r="I23" s="30">
        <f t="shared" ref="I23:J23" si="11">+SUBTOTAL(9, I24:I26)</f>
        <v>0</v>
      </c>
      <c r="J23" s="30">
        <f t="shared" si="11"/>
        <v>-11834289.17</v>
      </c>
    </row>
    <row r="24" spans="1:10" x14ac:dyDescent="0.25">
      <c r="A24" s="25" t="s">
        <v>29</v>
      </c>
      <c r="B24" s="25" t="s">
        <v>30</v>
      </c>
      <c r="C24" s="21" t="s">
        <v>31</v>
      </c>
      <c r="D24" s="25" t="s">
        <v>32</v>
      </c>
      <c r="E24" s="25" t="s">
        <v>33</v>
      </c>
      <c r="F24" s="21">
        <v>15</v>
      </c>
      <c r="G24" s="25" t="s">
        <v>3</v>
      </c>
      <c r="H24" s="26">
        <v>-4129169</v>
      </c>
      <c r="I24" s="16"/>
      <c r="J24" s="26">
        <f t="shared" si="8"/>
        <v>-4129169</v>
      </c>
    </row>
    <row r="25" spans="1:10" x14ac:dyDescent="0.25">
      <c r="A25" s="25"/>
      <c r="B25" s="25"/>
      <c r="C25" s="21" t="s">
        <v>23</v>
      </c>
      <c r="D25" s="25" t="s">
        <v>32</v>
      </c>
      <c r="E25" s="25" t="s">
        <v>33</v>
      </c>
      <c r="F25" s="21">
        <v>15</v>
      </c>
      <c r="G25" s="25" t="s">
        <v>55</v>
      </c>
      <c r="H25" s="26">
        <v>-7607120.1699999999</v>
      </c>
      <c r="I25" s="16"/>
      <c r="J25" s="26">
        <f t="shared" si="8"/>
        <v>-7607120.1699999999</v>
      </c>
    </row>
    <row r="26" spans="1:10" x14ac:dyDescent="0.25">
      <c r="A26" s="25"/>
      <c r="B26" s="25"/>
      <c r="C26" s="21" t="s">
        <v>25</v>
      </c>
      <c r="D26" s="25" t="s">
        <v>32</v>
      </c>
      <c r="E26" s="25" t="s">
        <v>33</v>
      </c>
      <c r="F26" s="21">
        <v>15</v>
      </c>
      <c r="G26" s="25" t="s">
        <v>3</v>
      </c>
      <c r="H26" s="26">
        <v>-98000</v>
      </c>
      <c r="I26" s="16"/>
      <c r="J26" s="26">
        <f t="shared" si="8"/>
        <v>-98000</v>
      </c>
    </row>
    <row r="27" spans="1:10" x14ac:dyDescent="0.25">
      <c r="A27" s="63" t="s">
        <v>34</v>
      </c>
      <c r="B27" s="63"/>
      <c r="C27" s="22"/>
      <c r="D27" s="23"/>
      <c r="E27" s="23"/>
      <c r="F27" s="56"/>
      <c r="G27" s="23"/>
      <c r="H27" s="24">
        <f>+SUBTOTAL(9, H28:H47)</f>
        <v>-36138931.779199995</v>
      </c>
      <c r="I27" s="24">
        <f t="shared" ref="I27:J27" si="12">+SUBTOTAL(9, I28:I47)</f>
        <v>0</v>
      </c>
      <c r="J27" s="24">
        <f t="shared" si="12"/>
        <v>-36138931.779199995</v>
      </c>
    </row>
    <row r="28" spans="1:10" x14ac:dyDescent="0.25">
      <c r="A28" s="25" t="s">
        <v>35</v>
      </c>
      <c r="B28" s="25" t="s">
        <v>36</v>
      </c>
      <c r="C28" s="21" t="s">
        <v>31</v>
      </c>
      <c r="D28" s="25" t="s">
        <v>16</v>
      </c>
      <c r="E28" s="25" t="s">
        <v>16</v>
      </c>
      <c r="F28" s="21">
        <v>50</v>
      </c>
      <c r="G28" s="25" t="s">
        <v>64</v>
      </c>
      <c r="H28" s="26">
        <v>-1028194.92</v>
      </c>
      <c r="I28" s="16"/>
      <c r="J28" s="26">
        <f t="shared" si="8"/>
        <v>-1028194.92</v>
      </c>
    </row>
    <row r="29" spans="1:10" s="54" customFormat="1" x14ac:dyDescent="0.25">
      <c r="A29" s="25"/>
      <c r="B29" s="25"/>
      <c r="C29" s="21" t="s">
        <v>31</v>
      </c>
      <c r="D29" s="25" t="s">
        <v>16</v>
      </c>
      <c r="E29" s="25" t="s">
        <v>16</v>
      </c>
      <c r="F29" s="21">
        <v>55</v>
      </c>
      <c r="G29" s="25" t="s">
        <v>65</v>
      </c>
      <c r="H29" s="26">
        <v>-115653.2</v>
      </c>
      <c r="I29" s="16"/>
      <c r="J29" s="26">
        <f t="shared" si="8"/>
        <v>-115653.2</v>
      </c>
    </row>
    <row r="30" spans="1:10" x14ac:dyDescent="0.25">
      <c r="A30" s="25"/>
      <c r="B30" s="25"/>
      <c r="C30" s="21" t="s">
        <v>23</v>
      </c>
      <c r="D30" s="25" t="s">
        <v>16</v>
      </c>
      <c r="E30" s="25" t="s">
        <v>16</v>
      </c>
      <c r="F30" s="21">
        <v>50</v>
      </c>
      <c r="G30" s="25" t="s">
        <v>64</v>
      </c>
      <c r="H30" s="26">
        <v>-766692</v>
      </c>
      <c r="I30" s="16"/>
      <c r="J30" s="26">
        <f t="shared" si="8"/>
        <v>-766692</v>
      </c>
    </row>
    <row r="31" spans="1:10" s="54" customFormat="1" x14ac:dyDescent="0.25">
      <c r="A31" s="25"/>
      <c r="B31" s="25"/>
      <c r="C31" s="21">
        <v>40</v>
      </c>
      <c r="D31" s="25"/>
      <c r="E31" s="25"/>
      <c r="F31" s="21">
        <v>55</v>
      </c>
      <c r="G31" s="25" t="s">
        <v>65</v>
      </c>
      <c r="H31" s="26">
        <v>-430580</v>
      </c>
      <c r="I31" s="16"/>
      <c r="J31" s="26">
        <f t="shared" si="8"/>
        <v>-430580</v>
      </c>
    </row>
    <row r="32" spans="1:10" x14ac:dyDescent="0.25">
      <c r="A32" s="25"/>
      <c r="B32" s="25"/>
      <c r="C32" s="21" t="s">
        <v>37</v>
      </c>
      <c r="D32" s="25" t="s">
        <v>16</v>
      </c>
      <c r="E32" s="25" t="s">
        <v>16</v>
      </c>
      <c r="F32" s="21">
        <v>61</v>
      </c>
      <c r="G32" s="25" t="s">
        <v>5</v>
      </c>
      <c r="H32" s="26">
        <v>-255200.32751082155</v>
      </c>
      <c r="I32" s="16"/>
      <c r="J32" s="26">
        <f t="shared" si="8"/>
        <v>-255200.32751082155</v>
      </c>
    </row>
    <row r="33" spans="1:10" x14ac:dyDescent="0.25">
      <c r="A33" s="25" t="s">
        <v>38</v>
      </c>
      <c r="B33" s="25" t="s">
        <v>39</v>
      </c>
      <c r="C33" s="21" t="s">
        <v>31</v>
      </c>
      <c r="D33" s="25" t="s">
        <v>16</v>
      </c>
      <c r="E33" s="25" t="s">
        <v>16</v>
      </c>
      <c r="F33" s="21">
        <v>50</v>
      </c>
      <c r="G33" s="25" t="s">
        <v>64</v>
      </c>
      <c r="H33" s="26">
        <v>-8042457.4100000001</v>
      </c>
      <c r="I33" s="16"/>
      <c r="J33" s="26">
        <f t="shared" si="8"/>
        <v>-8042457.4100000001</v>
      </c>
    </row>
    <row r="34" spans="1:10" s="54" customFormat="1" x14ac:dyDescent="0.25">
      <c r="A34" s="25"/>
      <c r="B34" s="25"/>
      <c r="C34" s="21" t="s">
        <v>31</v>
      </c>
      <c r="D34" s="25" t="s">
        <v>16</v>
      </c>
      <c r="E34" s="25" t="s">
        <v>16</v>
      </c>
      <c r="F34" s="21">
        <v>55</v>
      </c>
      <c r="G34" s="25" t="s">
        <v>65</v>
      </c>
      <c r="H34" s="26">
        <v>-4331160.38</v>
      </c>
      <c r="I34" s="16"/>
      <c r="J34" s="26">
        <f t="shared" si="8"/>
        <v>-4331160.38</v>
      </c>
    </row>
    <row r="35" spans="1:10" x14ac:dyDescent="0.25">
      <c r="A35" s="25"/>
      <c r="B35" s="25"/>
      <c r="C35" s="21" t="s">
        <v>31</v>
      </c>
      <c r="D35" s="25" t="s">
        <v>52</v>
      </c>
      <c r="E35" s="25" t="s">
        <v>53</v>
      </c>
      <c r="F35" s="21">
        <v>55</v>
      </c>
      <c r="G35" s="25" t="s">
        <v>65</v>
      </c>
      <c r="H35" s="26">
        <v>-2313.0392000000002</v>
      </c>
      <c r="I35" s="16"/>
      <c r="J35" s="26">
        <f t="shared" si="8"/>
        <v>-2313.0392000000002</v>
      </c>
    </row>
    <row r="36" spans="1:10" x14ac:dyDescent="0.25">
      <c r="A36" s="25"/>
      <c r="B36" s="25"/>
      <c r="C36" s="21" t="s">
        <v>23</v>
      </c>
      <c r="D36" s="25" t="s">
        <v>16</v>
      </c>
      <c r="E36" s="25" t="s">
        <v>16</v>
      </c>
      <c r="F36" s="21">
        <v>50</v>
      </c>
      <c r="G36" s="25" t="s">
        <v>64</v>
      </c>
      <c r="H36" s="26">
        <v>-1265439.7</v>
      </c>
      <c r="I36" s="16"/>
      <c r="J36" s="26">
        <f t="shared" si="8"/>
        <v>-1265439.7</v>
      </c>
    </row>
    <row r="37" spans="1:10" s="54" customFormat="1" x14ac:dyDescent="0.25">
      <c r="A37" s="25"/>
      <c r="B37" s="25"/>
      <c r="C37" s="21">
        <v>40</v>
      </c>
      <c r="D37" s="25"/>
      <c r="E37" s="25"/>
      <c r="F37" s="21">
        <v>55</v>
      </c>
      <c r="G37" s="25" t="s">
        <v>65</v>
      </c>
      <c r="H37" s="26">
        <v>-126518.24</v>
      </c>
      <c r="I37" s="16"/>
      <c r="J37" s="26">
        <f t="shared" si="8"/>
        <v>-126518.24</v>
      </c>
    </row>
    <row r="38" spans="1:10" x14ac:dyDescent="0.25">
      <c r="A38" s="25"/>
      <c r="B38" s="25"/>
      <c r="C38" s="21" t="s">
        <v>25</v>
      </c>
      <c r="D38" s="25" t="s">
        <v>16</v>
      </c>
      <c r="E38" s="25" t="s">
        <v>16</v>
      </c>
      <c r="F38" s="21">
        <v>55</v>
      </c>
      <c r="G38" s="25" t="s">
        <v>65</v>
      </c>
      <c r="H38" s="26">
        <v>-1414453.5999999999</v>
      </c>
      <c r="I38" s="16"/>
      <c r="J38" s="26">
        <f t="shared" si="8"/>
        <v>-1414453.5999999999</v>
      </c>
    </row>
    <row r="39" spans="1:10" x14ac:dyDescent="0.25">
      <c r="A39" s="25"/>
      <c r="B39" s="25"/>
      <c r="C39" s="21" t="s">
        <v>37</v>
      </c>
      <c r="D39" s="25" t="s">
        <v>16</v>
      </c>
      <c r="E39" s="25" t="s">
        <v>16</v>
      </c>
      <c r="F39" s="21">
        <v>61</v>
      </c>
      <c r="G39" s="25" t="s">
        <v>5</v>
      </c>
      <c r="H39" s="26">
        <v>-4173147.865522366</v>
      </c>
      <c r="I39" s="16"/>
      <c r="J39" s="26">
        <f t="shared" si="8"/>
        <v>-4173147.865522366</v>
      </c>
    </row>
    <row r="40" spans="1:10" ht="25.5" x14ac:dyDescent="0.25">
      <c r="A40" s="35" t="s">
        <v>40</v>
      </c>
      <c r="B40" s="36" t="s">
        <v>51</v>
      </c>
      <c r="C40" s="21" t="s">
        <v>31</v>
      </c>
      <c r="D40" s="25" t="s">
        <v>16</v>
      </c>
      <c r="E40" s="25" t="s">
        <v>16</v>
      </c>
      <c r="F40" s="21">
        <v>50</v>
      </c>
      <c r="G40" s="25" t="s">
        <v>64</v>
      </c>
      <c r="H40" s="26">
        <v>-104766.63</v>
      </c>
      <c r="I40" s="51"/>
      <c r="J40" s="26">
        <f t="shared" si="8"/>
        <v>-104766.63</v>
      </c>
    </row>
    <row r="41" spans="1:10" s="54" customFormat="1" x14ac:dyDescent="0.25">
      <c r="A41" s="35"/>
      <c r="B41" s="36"/>
      <c r="C41" s="21" t="s">
        <v>31</v>
      </c>
      <c r="D41" s="25" t="s">
        <v>16</v>
      </c>
      <c r="E41" s="25" t="s">
        <v>16</v>
      </c>
      <c r="F41" s="21">
        <v>55</v>
      </c>
      <c r="G41" s="25" t="s">
        <v>65</v>
      </c>
      <c r="H41" s="26">
        <v>-44585.73</v>
      </c>
      <c r="I41" s="51"/>
      <c r="J41" s="26">
        <f t="shared" si="8"/>
        <v>-44585.73</v>
      </c>
    </row>
    <row r="42" spans="1:10" x14ac:dyDescent="0.25">
      <c r="A42" s="25"/>
      <c r="B42" s="25"/>
      <c r="C42" s="21" t="s">
        <v>37</v>
      </c>
      <c r="D42" s="25" t="s">
        <v>16</v>
      </c>
      <c r="E42" s="25" t="s">
        <v>16</v>
      </c>
      <c r="F42" s="21">
        <v>61</v>
      </c>
      <c r="G42" s="25" t="s">
        <v>5</v>
      </c>
      <c r="H42" s="26">
        <v>-3438.3781299942448</v>
      </c>
      <c r="I42" s="51"/>
      <c r="J42" s="26">
        <f t="shared" si="8"/>
        <v>-3438.3781299942448</v>
      </c>
    </row>
    <row r="43" spans="1:10" x14ac:dyDescent="0.25">
      <c r="A43" s="25" t="s">
        <v>41</v>
      </c>
      <c r="B43" s="25" t="s">
        <v>42</v>
      </c>
      <c r="C43" s="21" t="s">
        <v>31</v>
      </c>
      <c r="D43" s="25" t="s">
        <v>16</v>
      </c>
      <c r="E43" s="25" t="s">
        <v>16</v>
      </c>
      <c r="F43" s="21">
        <v>50</v>
      </c>
      <c r="G43" s="25" t="s">
        <v>64</v>
      </c>
      <c r="H43" s="26">
        <v>-5203482.05</v>
      </c>
      <c r="I43" s="51"/>
      <c r="J43" s="26">
        <f t="shared" si="8"/>
        <v>-5203482.05</v>
      </c>
    </row>
    <row r="44" spans="1:10" s="54" customFormat="1" x14ac:dyDescent="0.25">
      <c r="A44" s="25"/>
      <c r="B44" s="25"/>
      <c r="C44" s="21" t="s">
        <v>31</v>
      </c>
      <c r="D44" s="25" t="s">
        <v>16</v>
      </c>
      <c r="E44" s="25" t="s">
        <v>16</v>
      </c>
      <c r="F44" s="21">
        <v>55</v>
      </c>
      <c r="G44" s="25" t="s">
        <v>65</v>
      </c>
      <c r="H44" s="26">
        <v>-5251500.6900000004</v>
      </c>
      <c r="I44" s="51"/>
      <c r="J44" s="26">
        <f t="shared" si="8"/>
        <v>-5251500.6900000004</v>
      </c>
    </row>
    <row r="45" spans="1:10" s="54" customFormat="1" x14ac:dyDescent="0.25">
      <c r="A45" s="25"/>
      <c r="B45" s="25"/>
      <c r="C45" s="21" t="s">
        <v>23</v>
      </c>
      <c r="D45" s="25" t="s">
        <v>16</v>
      </c>
      <c r="E45" s="25" t="s">
        <v>16</v>
      </c>
      <c r="F45" s="21">
        <v>50</v>
      </c>
      <c r="G45" s="25" t="s">
        <v>64</v>
      </c>
      <c r="H45" s="26">
        <v>-1644047.48</v>
      </c>
      <c r="I45" s="51"/>
      <c r="J45" s="26">
        <f t="shared" si="8"/>
        <v>-1644047.48</v>
      </c>
    </row>
    <row r="46" spans="1:10" x14ac:dyDescent="0.25">
      <c r="A46" s="25"/>
      <c r="B46" s="25"/>
      <c r="C46" s="21">
        <v>40</v>
      </c>
      <c r="D46" s="25"/>
      <c r="E46" s="25"/>
      <c r="F46" s="21">
        <v>55</v>
      </c>
      <c r="G46" s="25" t="s">
        <v>65</v>
      </c>
      <c r="H46" s="26">
        <v>-720156</v>
      </c>
      <c r="I46" s="51"/>
      <c r="J46" s="26">
        <f t="shared" si="8"/>
        <v>-720156</v>
      </c>
    </row>
    <row r="47" spans="1:10" x14ac:dyDescent="0.25">
      <c r="A47" s="25"/>
      <c r="B47" s="25"/>
      <c r="C47" s="21" t="s">
        <v>37</v>
      </c>
      <c r="D47" s="25" t="s">
        <v>16</v>
      </c>
      <c r="E47" s="25" t="s">
        <v>16</v>
      </c>
      <c r="F47" s="21">
        <v>61</v>
      </c>
      <c r="G47" s="25" t="s">
        <v>5</v>
      </c>
      <c r="H47" s="26">
        <v>-1215144.1388368162</v>
      </c>
      <c r="I47" s="51"/>
      <c r="J47" s="26">
        <f t="shared" si="8"/>
        <v>-1215144.1388368162</v>
      </c>
    </row>
    <row r="48" spans="1:10" x14ac:dyDescent="0.25">
      <c r="A48" s="27" t="s">
        <v>43</v>
      </c>
      <c r="B48" s="29"/>
      <c r="C48" s="22"/>
      <c r="D48" s="29"/>
      <c r="E48" s="29"/>
      <c r="F48" s="22"/>
      <c r="G48" s="29"/>
      <c r="H48" s="30">
        <f>+SUBTOTAL(9, H49:H58)</f>
        <v>-2447606.5</v>
      </c>
      <c r="I48" s="30">
        <f t="shared" ref="I48:J48" si="13">+SUBTOTAL(9, I49:I58)</f>
        <v>-30000</v>
      </c>
      <c r="J48" s="30">
        <f t="shared" si="13"/>
        <v>-2477606.5</v>
      </c>
    </row>
    <row r="49" spans="1:19" x14ac:dyDescent="0.25">
      <c r="A49" s="43" t="s">
        <v>56</v>
      </c>
      <c r="B49" s="29"/>
      <c r="C49" s="22"/>
      <c r="D49" s="29"/>
      <c r="E49" s="29"/>
      <c r="F49" s="22"/>
      <c r="G49" s="29"/>
      <c r="H49" s="30">
        <f>+SUBTOTAL(9, H50:H58)</f>
        <v>-2447606.5</v>
      </c>
      <c r="I49" s="30">
        <f t="shared" ref="I49:J49" si="14">+SUBTOTAL(9, I50:I58)</f>
        <v>-30000</v>
      </c>
      <c r="J49" s="30">
        <f t="shared" si="14"/>
        <v>-2477606.5</v>
      </c>
    </row>
    <row r="50" spans="1:19" x14ac:dyDescent="0.25">
      <c r="A50" s="61" t="s">
        <v>28</v>
      </c>
      <c r="B50" s="61"/>
      <c r="C50" s="22"/>
      <c r="D50" s="29"/>
      <c r="E50" s="29"/>
      <c r="F50" s="22"/>
      <c r="G50" s="29"/>
      <c r="H50" s="30">
        <f>+SUBTOTAL(9, H51)</f>
        <v>-717000</v>
      </c>
      <c r="I50" s="30">
        <f t="shared" ref="I50:J50" si="15">+SUBTOTAL(9, I51)</f>
        <v>-30000</v>
      </c>
      <c r="J50" s="30">
        <f t="shared" si="15"/>
        <v>-747000</v>
      </c>
      <c r="K50" s="40"/>
    </row>
    <row r="51" spans="1:19" s="33" customFormat="1" ht="26.25" x14ac:dyDescent="0.25">
      <c r="A51" s="31" t="s">
        <v>44</v>
      </c>
      <c r="B51" s="66" t="s">
        <v>45</v>
      </c>
      <c r="C51" s="21" t="s">
        <v>31</v>
      </c>
      <c r="D51" s="25" t="s">
        <v>32</v>
      </c>
      <c r="E51" s="25" t="s">
        <v>33</v>
      </c>
      <c r="F51" s="21">
        <v>15</v>
      </c>
      <c r="G51" s="25" t="s">
        <v>46</v>
      </c>
      <c r="H51" s="32">
        <v>-717000</v>
      </c>
      <c r="I51" s="52">
        <v>-30000</v>
      </c>
      <c r="J51" s="26">
        <f t="shared" si="8"/>
        <v>-747000</v>
      </c>
      <c r="K51"/>
      <c r="L51"/>
      <c r="M51"/>
      <c r="N51"/>
      <c r="O51"/>
      <c r="P51"/>
      <c r="Q51"/>
      <c r="R51"/>
      <c r="S51"/>
    </row>
    <row r="52" spans="1:19" s="33" customFormat="1" x14ac:dyDescent="0.25">
      <c r="A52" s="62" t="s">
        <v>34</v>
      </c>
      <c r="B52" s="62"/>
      <c r="C52" s="34"/>
      <c r="D52" s="34"/>
      <c r="E52" s="34"/>
      <c r="F52" s="57"/>
      <c r="G52" s="34"/>
      <c r="H52" s="30">
        <f>+SUBTOTAL(9, H53:H58)</f>
        <v>-1730606.5</v>
      </c>
      <c r="I52" s="30">
        <f t="shared" ref="I52:J52" si="16">+SUBTOTAL(9, I53:I58)</f>
        <v>0</v>
      </c>
      <c r="J52" s="30">
        <f t="shared" si="16"/>
        <v>-1730606.5</v>
      </c>
      <c r="K52" s="40"/>
      <c r="L52" s="40"/>
      <c r="M52"/>
      <c r="N52"/>
      <c r="O52"/>
      <c r="P52"/>
      <c r="Q52"/>
      <c r="R52"/>
      <c r="S52"/>
    </row>
    <row r="53" spans="1:19" s="33" customFormat="1" ht="25.5" x14ac:dyDescent="0.25">
      <c r="A53" s="35" t="s">
        <v>47</v>
      </c>
      <c r="B53" s="36" t="s">
        <v>48</v>
      </c>
      <c r="C53" s="21" t="s">
        <v>31</v>
      </c>
      <c r="D53" s="25"/>
      <c r="E53" s="41"/>
      <c r="F53" s="21">
        <v>50</v>
      </c>
      <c r="G53" s="25" t="s">
        <v>64</v>
      </c>
      <c r="H53" s="32">
        <v>-256500</v>
      </c>
      <c r="I53" s="51"/>
      <c r="J53" s="26">
        <f t="shared" si="8"/>
        <v>-256500</v>
      </c>
      <c r="K53"/>
      <c r="L53"/>
      <c r="M53"/>
      <c r="N53"/>
      <c r="O53"/>
      <c r="P53"/>
      <c r="Q53"/>
      <c r="R53"/>
      <c r="S53"/>
    </row>
    <row r="54" spans="1:19" s="33" customFormat="1" x14ac:dyDescent="0.25">
      <c r="A54" s="35"/>
      <c r="B54" s="36"/>
      <c r="C54" s="21">
        <v>20</v>
      </c>
      <c r="D54" s="25"/>
      <c r="E54" s="41"/>
      <c r="F54" s="21">
        <v>45</v>
      </c>
      <c r="G54" s="25" t="s">
        <v>66</v>
      </c>
      <c r="H54" s="32">
        <v>-350000</v>
      </c>
      <c r="I54" s="51"/>
      <c r="J54" s="26">
        <f t="shared" si="8"/>
        <v>-350000</v>
      </c>
      <c r="K54" s="54"/>
      <c r="L54" s="54"/>
      <c r="M54" s="54"/>
      <c r="N54" s="54"/>
      <c r="O54" s="54"/>
      <c r="P54" s="54"/>
      <c r="Q54" s="54"/>
      <c r="R54" s="54"/>
      <c r="S54" s="54"/>
    </row>
    <row r="55" spans="1:19" s="33" customFormat="1" x14ac:dyDescent="0.25">
      <c r="A55" s="35"/>
      <c r="B55" s="36"/>
      <c r="C55" s="21">
        <v>20</v>
      </c>
      <c r="D55" s="25"/>
      <c r="E55" s="41"/>
      <c r="F55" s="21">
        <v>55</v>
      </c>
      <c r="G55" s="25" t="s">
        <v>65</v>
      </c>
      <c r="H55" s="32">
        <v>-243500</v>
      </c>
      <c r="I55" s="51"/>
      <c r="J55" s="26">
        <f t="shared" si="8"/>
        <v>-243500</v>
      </c>
      <c r="K55" s="54"/>
      <c r="L55" s="54"/>
      <c r="M55" s="54"/>
      <c r="N55" s="54"/>
      <c r="O55" s="54"/>
      <c r="P55" s="54"/>
      <c r="Q55" s="54"/>
      <c r="R55" s="54"/>
      <c r="S55" s="54"/>
    </row>
    <row r="56" spans="1:19" s="33" customFormat="1" x14ac:dyDescent="0.25">
      <c r="A56" s="35"/>
      <c r="B56" s="36"/>
      <c r="C56" s="21">
        <v>40</v>
      </c>
      <c r="D56" s="25"/>
      <c r="E56" s="41"/>
      <c r="F56" s="21">
        <v>50</v>
      </c>
      <c r="G56" s="25" t="s">
        <v>64</v>
      </c>
      <c r="H56" s="32">
        <v>-234952.5</v>
      </c>
      <c r="I56" s="51"/>
      <c r="J56" s="26">
        <f t="shared" si="8"/>
        <v>-234952.5</v>
      </c>
      <c r="K56" s="54"/>
      <c r="L56" s="54"/>
      <c r="M56" s="54"/>
      <c r="N56" s="54"/>
      <c r="O56" s="54"/>
      <c r="P56" s="54"/>
      <c r="Q56" s="54"/>
      <c r="R56" s="54"/>
      <c r="S56" s="54"/>
    </row>
    <row r="57" spans="1:19" s="33" customFormat="1" x14ac:dyDescent="0.25">
      <c r="A57" s="35"/>
      <c r="B57" s="36"/>
      <c r="C57" s="21">
        <v>40</v>
      </c>
      <c r="D57" s="25"/>
      <c r="E57" s="41"/>
      <c r="F57" s="21">
        <v>45</v>
      </c>
      <c r="G57" s="25" t="s">
        <v>66</v>
      </c>
      <c r="H57" s="32">
        <v>-358361.5</v>
      </c>
      <c r="I57" s="51"/>
      <c r="J57" s="26">
        <f t="shared" si="8"/>
        <v>-358361.5</v>
      </c>
      <c r="K57" s="54"/>
      <c r="L57" s="54"/>
      <c r="M57" s="54"/>
      <c r="N57" s="54"/>
      <c r="O57" s="54"/>
      <c r="P57" s="54"/>
      <c r="Q57" s="54"/>
      <c r="R57" s="54"/>
      <c r="S57" s="54"/>
    </row>
    <row r="58" spans="1:19" s="33" customFormat="1" x14ac:dyDescent="0.25">
      <c r="A58" s="35"/>
      <c r="B58" s="36"/>
      <c r="C58" s="21" t="s">
        <v>23</v>
      </c>
      <c r="D58" s="25" t="s">
        <v>16</v>
      </c>
      <c r="E58" s="41" t="s">
        <v>16</v>
      </c>
      <c r="F58" s="21">
        <v>55</v>
      </c>
      <c r="G58" s="25" t="s">
        <v>65</v>
      </c>
      <c r="H58" s="32">
        <v>-287292.5</v>
      </c>
      <c r="I58" s="51"/>
      <c r="J58" s="26">
        <f t="shared" si="8"/>
        <v>-287292.5</v>
      </c>
      <c r="K58"/>
      <c r="L58"/>
      <c r="M58"/>
      <c r="N58"/>
      <c r="O58"/>
      <c r="P58"/>
      <c r="Q58"/>
      <c r="R58"/>
      <c r="S58"/>
    </row>
    <row r="59" spans="1:19" s="33" customFormat="1" x14ac:dyDescent="0.25">
      <c r="A59" s="28" t="s">
        <v>49</v>
      </c>
      <c r="B59" s="37"/>
      <c r="C59" s="38"/>
      <c r="D59" s="37"/>
      <c r="E59" s="37"/>
      <c r="F59" s="38"/>
      <c r="G59" s="37"/>
      <c r="H59" s="30">
        <f>+SUBTOTAL(9, H60:H67)</f>
        <v>-5514126.290000001</v>
      </c>
      <c r="I59" s="30">
        <f t="shared" ref="I59:J59" si="17">+SUBTOTAL(9, I60:I67)</f>
        <v>0</v>
      </c>
      <c r="J59" s="30">
        <f t="shared" si="17"/>
        <v>-5514126.290000001</v>
      </c>
      <c r="K59"/>
      <c r="L59"/>
      <c r="M59"/>
      <c r="N59"/>
      <c r="O59" s="40"/>
      <c r="P59" s="40"/>
      <c r="Q59" s="40"/>
      <c r="R59" s="40"/>
      <c r="S59" s="40"/>
    </row>
    <row r="60" spans="1:19" x14ac:dyDescent="0.25">
      <c r="A60" s="25" t="s">
        <v>19</v>
      </c>
      <c r="B60" s="25" t="s">
        <v>20</v>
      </c>
      <c r="C60" s="21" t="s">
        <v>21</v>
      </c>
      <c r="D60" s="25"/>
      <c r="E60" s="25"/>
      <c r="F60" s="21"/>
      <c r="G60" s="25" t="s">
        <v>4</v>
      </c>
      <c r="H60" s="26">
        <v>-2595941</v>
      </c>
      <c r="I60" s="51"/>
      <c r="J60" s="26">
        <f t="shared" si="8"/>
        <v>-2595941</v>
      </c>
      <c r="K60" s="40"/>
      <c r="L60" s="40"/>
      <c r="M60" s="40"/>
      <c r="N60" s="40"/>
      <c r="O60" s="40"/>
      <c r="Q60" s="40"/>
      <c r="R60" s="40"/>
    </row>
    <row r="61" spans="1:19" x14ac:dyDescent="0.25">
      <c r="A61" s="25"/>
      <c r="B61" s="25"/>
      <c r="C61" s="21" t="s">
        <v>21</v>
      </c>
      <c r="D61" s="25" t="s">
        <v>52</v>
      </c>
      <c r="E61" s="25" t="s">
        <v>53</v>
      </c>
      <c r="F61" s="21"/>
      <c r="G61" s="25" t="s">
        <v>4</v>
      </c>
      <c r="H61" s="26">
        <v>-508.87</v>
      </c>
      <c r="I61" s="51"/>
      <c r="J61" s="26">
        <f t="shared" si="8"/>
        <v>-508.87</v>
      </c>
      <c r="K61" s="40"/>
      <c r="L61" s="40"/>
      <c r="M61" s="40"/>
      <c r="N61" s="40"/>
      <c r="O61" s="40"/>
      <c r="Q61" s="40"/>
      <c r="R61" s="40"/>
    </row>
    <row r="62" spans="1:19" x14ac:dyDescent="0.25">
      <c r="A62" s="25"/>
      <c r="B62" s="25"/>
      <c r="C62" s="21" t="s">
        <v>21</v>
      </c>
      <c r="D62" s="25"/>
      <c r="E62" s="25"/>
      <c r="F62" s="21"/>
      <c r="G62" s="25" t="s">
        <v>50</v>
      </c>
      <c r="H62" s="26">
        <v>-649720</v>
      </c>
      <c r="I62" s="51"/>
      <c r="J62" s="26">
        <f t="shared" si="8"/>
        <v>-649720</v>
      </c>
      <c r="K62" s="40"/>
      <c r="L62" s="40"/>
      <c r="M62" s="40"/>
      <c r="N62" s="40"/>
      <c r="O62" s="40"/>
      <c r="Q62" s="40"/>
      <c r="R62" s="40"/>
    </row>
    <row r="63" spans="1:19" x14ac:dyDescent="0.25">
      <c r="A63" s="25"/>
      <c r="B63" s="25"/>
      <c r="C63" s="21" t="s">
        <v>21</v>
      </c>
      <c r="D63" s="25" t="s">
        <v>32</v>
      </c>
      <c r="E63" s="25" t="s">
        <v>33</v>
      </c>
      <c r="F63" s="21"/>
      <c r="G63" s="25" t="s">
        <v>50</v>
      </c>
      <c r="H63" s="26">
        <v>-1481795.2799999998</v>
      </c>
      <c r="I63" s="51"/>
      <c r="J63" s="26">
        <f t="shared" si="8"/>
        <v>-1481795.2799999998</v>
      </c>
      <c r="K63" s="40"/>
      <c r="L63" s="40"/>
      <c r="M63" s="40"/>
      <c r="N63" s="40"/>
      <c r="O63" s="40"/>
      <c r="Q63" s="40"/>
      <c r="R63" s="40"/>
    </row>
    <row r="64" spans="1:19" x14ac:dyDescent="0.25">
      <c r="A64" s="25"/>
      <c r="B64" s="25"/>
      <c r="C64" s="21" t="s">
        <v>23</v>
      </c>
      <c r="D64" s="16"/>
      <c r="E64" s="16"/>
      <c r="F64" s="20"/>
      <c r="G64" s="25" t="s">
        <v>4</v>
      </c>
      <c r="H64" s="44">
        <v>-12467</v>
      </c>
      <c r="I64" s="51"/>
      <c r="J64" s="26">
        <f t="shared" si="8"/>
        <v>-12467</v>
      </c>
      <c r="M64" s="40"/>
      <c r="N64" s="40"/>
      <c r="O64" s="40"/>
      <c r="Q64" s="40"/>
      <c r="R64" s="40"/>
    </row>
    <row r="65" spans="1:18" x14ac:dyDescent="0.25">
      <c r="A65" s="25"/>
      <c r="B65" s="25"/>
      <c r="C65" s="21" t="s">
        <v>23</v>
      </c>
      <c r="D65" s="16"/>
      <c r="E65" s="16"/>
      <c r="F65" s="20"/>
      <c r="G65" s="25" t="s">
        <v>50</v>
      </c>
      <c r="H65" s="26">
        <f>-446614.74+12467</f>
        <v>-434147.74</v>
      </c>
      <c r="I65" s="51"/>
      <c r="J65" s="26">
        <f t="shared" si="8"/>
        <v>-434147.74</v>
      </c>
      <c r="M65" s="40"/>
      <c r="N65" s="40"/>
      <c r="O65" s="40"/>
      <c r="Q65" s="40"/>
      <c r="R65" s="40"/>
    </row>
    <row r="66" spans="1:18" x14ac:dyDescent="0.25">
      <c r="A66" s="25"/>
      <c r="B66" s="25"/>
      <c r="C66" s="21" t="s">
        <v>25</v>
      </c>
      <c r="D66" s="25" t="s">
        <v>16</v>
      </c>
      <c r="E66" s="25" t="s">
        <v>16</v>
      </c>
      <c r="F66" s="21"/>
      <c r="G66" s="25" t="s">
        <v>4</v>
      </c>
      <c r="H66" s="26">
        <v>-317546.40000000002</v>
      </c>
      <c r="I66" s="16"/>
      <c r="J66" s="26">
        <f t="shared" si="8"/>
        <v>-317546.40000000002</v>
      </c>
    </row>
    <row r="67" spans="1:18" x14ac:dyDescent="0.25">
      <c r="A67" s="25"/>
      <c r="B67" s="25"/>
      <c r="C67" s="21" t="s">
        <v>25</v>
      </c>
      <c r="D67" s="25" t="s">
        <v>32</v>
      </c>
      <c r="E67" s="25" t="s">
        <v>33</v>
      </c>
      <c r="F67" s="21"/>
      <c r="G67" s="25" t="s">
        <v>3</v>
      </c>
      <c r="H67" s="26">
        <v>-22000</v>
      </c>
      <c r="I67" s="51"/>
      <c r="J67" s="26">
        <f t="shared" si="8"/>
        <v>-22000</v>
      </c>
    </row>
    <row r="68" spans="1:18" ht="14.45" customHeight="1" x14ac:dyDescent="0.25"/>
    <row r="69" spans="1:18" ht="14.45" customHeight="1" x14ac:dyDescent="0.25">
      <c r="A69" s="60" t="s">
        <v>61</v>
      </c>
      <c r="B69" s="59"/>
      <c r="C69" s="59"/>
      <c r="D69" s="59"/>
      <c r="E69" s="59"/>
      <c r="F69" s="59"/>
      <c r="G69" s="59"/>
      <c r="H69" s="59"/>
      <c r="I69" s="59"/>
      <c r="J69" s="59"/>
    </row>
    <row r="70" spans="1:18" x14ac:dyDescent="0.25">
      <c r="A70" s="59"/>
      <c r="B70" s="59"/>
      <c r="C70" s="59"/>
      <c r="D70" s="59"/>
      <c r="E70" s="59"/>
      <c r="F70" s="59"/>
      <c r="G70" s="59"/>
      <c r="H70" s="59"/>
      <c r="I70" s="59"/>
      <c r="J70" s="59"/>
    </row>
    <row r="71" spans="1:18" x14ac:dyDescent="0.25">
      <c r="A71" s="39"/>
      <c r="B71" s="39"/>
      <c r="C71" s="39"/>
      <c r="D71" s="39"/>
      <c r="E71" s="39"/>
      <c r="F71" s="39"/>
      <c r="G71" s="39"/>
      <c r="H71" s="39"/>
    </row>
  </sheetData>
  <autoFilter ref="A14:H66" xr:uid="{00000000-0001-0000-0000-000000000000}"/>
  <mergeCells count="9">
    <mergeCell ref="G2:J3"/>
    <mergeCell ref="A69:J70"/>
    <mergeCell ref="A50:B50"/>
    <mergeCell ref="A52:B52"/>
    <mergeCell ref="A17:B17"/>
    <mergeCell ref="A21:B21"/>
    <mergeCell ref="A22:B22"/>
    <mergeCell ref="A23:B23"/>
    <mergeCell ref="A27:B2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 RIA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Eva Kajasalu</cp:lastModifiedBy>
  <cp:lastPrinted>2024-01-08T03:48:44Z</cp:lastPrinted>
  <dcterms:created xsi:type="dcterms:W3CDTF">2022-12-29T15:28:09Z</dcterms:created>
  <dcterms:modified xsi:type="dcterms:W3CDTF">2024-02-06T10:10:18Z</dcterms:modified>
</cp:coreProperties>
</file>